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RSO INSTALACIONES FOTOVOLTAICAS CENIFER SEPTIEMBRE 2020\CURSO FOTOVOLTAICA CENIFER 7 A 24 SEPTIEMBRE 2020\"/>
    </mc:Choice>
  </mc:AlternateContent>
  <bookViews>
    <workbookView xWindow="120" yWindow="120" windowWidth="10515" windowHeight="699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H68" i="1" l="1"/>
  <c r="I68" i="1" s="1"/>
  <c r="J68" i="1" s="1"/>
  <c r="J72" i="1" s="1"/>
  <c r="J75" i="1"/>
  <c r="H71" i="1"/>
  <c r="H70" i="1"/>
  <c r="H69" i="1"/>
  <c r="G56" i="1"/>
  <c r="H56" i="1" s="1"/>
  <c r="I56" i="1" s="1"/>
  <c r="I60" i="1" s="1"/>
  <c r="G57" i="1"/>
  <c r="H57" i="1" s="1"/>
  <c r="I57" i="1"/>
  <c r="G58" i="1"/>
  <c r="G59" i="1"/>
  <c r="H59" i="1" s="1"/>
  <c r="I59" i="1"/>
  <c r="I63" i="1"/>
  <c r="I71" i="1" l="1"/>
  <c r="J71" i="1" s="1"/>
  <c r="I70" i="1"/>
  <c r="J70" i="1" s="1"/>
  <c r="H58" i="1"/>
  <c r="I58" i="1" s="1"/>
  <c r="I69" i="1"/>
  <c r="J69" i="1" s="1"/>
  <c r="I61" i="1"/>
  <c r="J73" i="1"/>
  <c r="I51" i="1"/>
  <c r="G47" i="1"/>
  <c r="H47" i="1" s="1"/>
  <c r="I47" i="1" s="1"/>
  <c r="G46" i="1"/>
  <c r="H46" i="1" s="1"/>
  <c r="I46" i="1" s="1"/>
  <c r="G45" i="1"/>
  <c r="H45" i="1" s="1"/>
  <c r="I45" i="1" s="1"/>
  <c r="G44" i="1"/>
  <c r="H44" i="1" s="1"/>
  <c r="I44" i="1" s="1"/>
  <c r="I48" i="1" s="1"/>
  <c r="C39" i="1"/>
  <c r="C38" i="1" s="1"/>
  <c r="C22" i="1"/>
  <c r="C32" i="1"/>
  <c r="C31" i="1" s="1"/>
  <c r="G31" i="1"/>
  <c r="G30" i="1"/>
  <c r="H33" i="1"/>
  <c r="H30" i="1"/>
  <c r="H26" i="1"/>
  <c r="G21" i="1"/>
  <c r="G22" i="1" s="1"/>
  <c r="D17" i="1"/>
  <c r="G14" i="1"/>
  <c r="G10" i="1"/>
  <c r="F10" i="1"/>
  <c r="F9" i="1"/>
  <c r="G9" i="1" s="1"/>
  <c r="F8" i="1"/>
  <c r="G8" i="1" s="1"/>
  <c r="F7" i="1"/>
  <c r="G7" i="1" s="1"/>
  <c r="G11" i="1" l="1"/>
  <c r="G12" i="1" s="1"/>
  <c r="F15" i="1"/>
  <c r="G15" i="1" s="1"/>
  <c r="H21" i="1"/>
  <c r="I49" i="1"/>
  <c r="H40" i="1"/>
  <c r="G37" i="1"/>
  <c r="H37" i="1" s="1"/>
  <c r="G38" i="1"/>
</calcChain>
</file>

<file path=xl/sharedStrings.xml><?xml version="1.0" encoding="utf-8"?>
<sst xmlns="http://schemas.openxmlformats.org/spreadsheetml/2006/main" count="184" uniqueCount="107">
  <si>
    <t>CALCULO DE SECCIONES Y FUSIBLES</t>
  </si>
  <si>
    <t>Instalacion</t>
  </si>
  <si>
    <t>Fecha</t>
  </si>
  <si>
    <t>AISLADA</t>
  </si>
  <si>
    <t>Diodos antiretorno</t>
  </si>
  <si>
    <t>Nº Paneles en serie</t>
  </si>
  <si>
    <t>Longitud (m)</t>
  </si>
  <si>
    <t>Seccion (mm2)</t>
  </si>
  <si>
    <t>I del panel (A)</t>
  </si>
  <si>
    <t>Caída de tensión (V)</t>
  </si>
  <si>
    <t>Tension Paneles: Mínima conexión Inversor: MPPT o Suma tensión máxima potencia paneles (V)</t>
  </si>
  <si>
    <t>TOTAL (V)</t>
  </si>
  <si>
    <t>TOTAL (%)</t>
  </si>
  <si>
    <t>TOTAL MAX. PERM.(%)</t>
  </si>
  <si>
    <t>TOTAL MAX. PERM.(V)</t>
  </si>
  <si>
    <t>Intensidad Paneles:  Intensidad máxima potencia paneles (A)</t>
  </si>
  <si>
    <t>DATOS</t>
  </si>
  <si>
    <t>JUGAR CON LA SECCION PARA CUMPLIR CAIDA TENSION</t>
  </si>
  <si>
    <t>Linea: Supuesto en cobre</t>
  </si>
  <si>
    <t>Tensión módulo máxima</t>
  </si>
  <si>
    <t>Nº Paneles en paralelo</t>
  </si>
  <si>
    <t>PANELES</t>
  </si>
  <si>
    <t>REGULADOR</t>
  </si>
  <si>
    <t>BATERIAS</t>
  </si>
  <si>
    <t>Intensidad  Regulador (1,25 por sobredimensamiento panel) (A)</t>
  </si>
  <si>
    <t>Linea X</t>
  </si>
  <si>
    <t>Caída de Tension (V)</t>
  </si>
  <si>
    <t>INVERSOR</t>
  </si>
  <si>
    <t>V Batería (V)</t>
  </si>
  <si>
    <t>Potencia Inversor (W)</t>
  </si>
  <si>
    <t>Intensidad del magnetotérmico</t>
  </si>
  <si>
    <t>Rendimiento</t>
  </si>
  <si>
    <t>RANGO (A)</t>
  </si>
  <si>
    <t>Tensión Magnetotérmico</t>
  </si>
  <si>
    <t>Nº veces potencia inversor en arranque</t>
  </si>
  <si>
    <t>Baterias Inversor</t>
  </si>
  <si>
    <t>Aerogenerador</t>
  </si>
  <si>
    <t>V Generador (V)</t>
  </si>
  <si>
    <t>Potencia Generador (W)</t>
  </si>
  <si>
    <t>Intensidad Inversor (A)</t>
  </si>
  <si>
    <t>Caída Tensión Inversor (V)</t>
  </si>
  <si>
    <t>Intensidad Generador (A)</t>
  </si>
  <si>
    <t>Generador</t>
  </si>
  <si>
    <t>V Aerogenerador (V)</t>
  </si>
  <si>
    <t>Potencia  Aerogenerador (W)</t>
  </si>
  <si>
    <t>Caída Tensión  Aerogenerador (V)</t>
  </si>
  <si>
    <t>Intensidad  Aerogenerador (A)</t>
  </si>
  <si>
    <t>Caída Tensión Generador (V)</t>
  </si>
  <si>
    <t>CONSUMOS</t>
  </si>
  <si>
    <t>ALTERNA</t>
  </si>
  <si>
    <t>CONTINUA</t>
  </si>
  <si>
    <t>MONOFASICOS</t>
  </si>
  <si>
    <t xml:space="preserve">Linea </t>
  </si>
  <si>
    <t>Nº Equipos</t>
  </si>
  <si>
    <t>Sección (mm2)</t>
  </si>
  <si>
    <t>Intensidad (A)</t>
  </si>
  <si>
    <t>TOTAL Caída de Tensión (V)</t>
  </si>
  <si>
    <t>Tensión (V)</t>
  </si>
  <si>
    <t>TRIFASICOS</t>
  </si>
  <si>
    <t>COS FI</t>
  </si>
  <si>
    <t>Potencia Equipos (W)</t>
  </si>
  <si>
    <t>ELECTRICA</t>
  </si>
  <si>
    <t>Bomba Calor</t>
  </si>
  <si>
    <t>Caldera Eléctrica</t>
  </si>
  <si>
    <t>BOMBA CALOR</t>
  </si>
  <si>
    <t xml:space="preserve">CALDERA </t>
  </si>
  <si>
    <t>COP</t>
  </si>
  <si>
    <t>CARACTERISTICAS DEL INVERSOR</t>
  </si>
  <si>
    <t>Tension de salida (V)</t>
  </si>
  <si>
    <t>Potencia Nominal (W)</t>
  </si>
  <si>
    <t>Rendimiento (tanto por uno)</t>
  </si>
  <si>
    <t>CARACTERISTICAS DEL PANEL</t>
  </si>
  <si>
    <t>Intensidad Cortocircuito (SC)</t>
  </si>
  <si>
    <t>Tensión Nominal (V)</t>
  </si>
  <si>
    <t>Potencia pico (Wp)</t>
  </si>
  <si>
    <t>Inclinación (º)</t>
  </si>
  <si>
    <t xml:space="preserve"> Factor seguridad del dimensionado del campo paneles fotovoltaicos </t>
  </si>
  <si>
    <t>Minimo: 1,2</t>
  </si>
  <si>
    <t xml:space="preserve">Minimo: 15º Maximo: 60º </t>
  </si>
  <si>
    <t>CARACTERISTICAS DEL REGULADOR</t>
  </si>
  <si>
    <t>Intensidad del regulador (A)</t>
  </si>
  <si>
    <t>Tensión nominal de salidade campo paneles (V)</t>
  </si>
  <si>
    <t>CARACTERISTICAS DE LA BATERIA</t>
  </si>
  <si>
    <t>Días de autonomia</t>
  </si>
  <si>
    <t>Minimo: 5 Maximo: 10</t>
  </si>
  <si>
    <t>Profundidad de descarga (Pf) (tanto por uno)</t>
  </si>
  <si>
    <t>Factor por temperatura (Ft)</t>
  </si>
  <si>
    <t>Minimo: 1</t>
  </si>
  <si>
    <t>Capacidad real propuesta (Ah C-100)</t>
  </si>
  <si>
    <t>Isofoton</t>
  </si>
  <si>
    <t>I-100/12</t>
  </si>
  <si>
    <t>Photowat</t>
  </si>
  <si>
    <t>I-100/24</t>
  </si>
  <si>
    <t>BP</t>
  </si>
  <si>
    <t>BP785S</t>
  </si>
  <si>
    <t>I-165</t>
  </si>
  <si>
    <t>Gingly</t>
  </si>
  <si>
    <t>110W</t>
  </si>
  <si>
    <t>123W</t>
  </si>
  <si>
    <t>AEROGENERADOR</t>
  </si>
  <si>
    <t>GENERADOR GASOIL</t>
  </si>
  <si>
    <t>NOTA:</t>
  </si>
  <si>
    <t>IGUAL QUE EN AUTONSUMO EN AC y DC: 1%</t>
  </si>
  <si>
    <t>De Caja conexiones CC a Regulador: Nº Grupos de paneles en paralelo</t>
  </si>
  <si>
    <t>De Grupo de paneles en serie a Caja conexiones CC</t>
  </si>
  <si>
    <t>De Regulador a  Batería</t>
  </si>
  <si>
    <t>FUSIBLE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</si>
</sst>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  <xf numFmtId="0" fontId="1" fillId="2" borderId="3" xfId="0" applyFont="1" applyFill="1" applyBorder="1"/>
    <xf numFmtId="0" fontId="1" fillId="3" borderId="3" xfId="0" applyFont="1" applyFill="1" applyBorder="1"/>
    <xf numFmtId="2" fontId="1" fillId="0" borderId="3" xfId="0" applyNumberFormat="1" applyFont="1" applyBorder="1"/>
    <xf numFmtId="10" fontId="1" fillId="0" borderId="3" xfId="0" applyNumberFormat="1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Border="1"/>
    <xf numFmtId="0" fontId="1" fillId="0" borderId="5" xfId="0" applyFont="1" applyBorder="1"/>
    <xf numFmtId="1" fontId="1" fillId="0" borderId="3" xfId="0" applyNumberFormat="1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6" xfId="0" applyNumberFormat="1" applyFont="1" applyBorder="1"/>
    <xf numFmtId="2" fontId="1" fillId="0" borderId="1" xfId="0" applyNumberFormat="1" applyFont="1" applyBorder="1"/>
    <xf numFmtId="0" fontId="0" fillId="0" borderId="0" xfId="0" applyBorder="1"/>
    <xf numFmtId="2" fontId="1" fillId="0" borderId="2" xfId="0" applyNumberFormat="1" applyFont="1" applyBorder="1"/>
    <xf numFmtId="0" fontId="1" fillId="2" borderId="4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8" xfId="0" applyBorder="1"/>
    <xf numFmtId="0" fontId="1" fillId="0" borderId="14" xfId="0" applyFont="1" applyBorder="1"/>
    <xf numFmtId="0" fontId="0" fillId="0" borderId="7" xfId="0" applyBorder="1"/>
    <xf numFmtId="0" fontId="0" fillId="0" borderId="9" xfId="0" applyBorder="1"/>
    <xf numFmtId="0" fontId="0" fillId="0" borderId="13" xfId="0" applyBorder="1"/>
    <xf numFmtId="0" fontId="1" fillId="2" borderId="8" xfId="0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1" fillId="0" borderId="15" xfId="0" applyFont="1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0" fillId="0" borderId="18" xfId="0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2" fontId="1" fillId="0" borderId="22" xfId="0" applyNumberFormat="1" applyFont="1" applyBorder="1"/>
    <xf numFmtId="2" fontId="1" fillId="0" borderId="20" xfId="0" applyNumberFormat="1" applyFont="1" applyBorder="1"/>
    <xf numFmtId="10" fontId="1" fillId="0" borderId="23" xfId="0" applyNumberFormat="1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5" xfId="0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2" fillId="0" borderId="29" xfId="0" applyFont="1" applyBorder="1"/>
    <xf numFmtId="0" fontId="1" fillId="0" borderId="16" xfId="0" applyFont="1" applyBorder="1"/>
    <xf numFmtId="2" fontId="1" fillId="0" borderId="23" xfId="0" applyNumberFormat="1" applyFont="1" applyBorder="1"/>
    <xf numFmtId="0" fontId="1" fillId="0" borderId="23" xfId="0" applyFont="1" applyBorder="1"/>
    <xf numFmtId="9" fontId="1" fillId="0" borderId="20" xfId="0" applyNumberFormat="1" applyFont="1" applyBorder="1"/>
    <xf numFmtId="0" fontId="0" fillId="0" borderId="28" xfId="0" applyBorder="1"/>
    <xf numFmtId="0" fontId="0" fillId="0" borderId="21" xfId="0" applyBorder="1"/>
    <xf numFmtId="0" fontId="3" fillId="0" borderId="18" xfId="0" applyFont="1" applyBorder="1"/>
    <xf numFmtId="0" fontId="2" fillId="0" borderId="18" xfId="0" applyFont="1" applyBorder="1"/>
    <xf numFmtId="0" fontId="0" fillId="0" borderId="30" xfId="0" applyBorder="1"/>
    <xf numFmtId="0" fontId="0" fillId="0" borderId="23" xfId="0" applyBorder="1"/>
    <xf numFmtId="0" fontId="0" fillId="0" borderId="24" xfId="0" applyBorder="1"/>
    <xf numFmtId="0" fontId="1" fillId="2" borderId="26" xfId="0" applyFont="1" applyFill="1" applyBorder="1"/>
    <xf numFmtId="0" fontId="1" fillId="0" borderId="31" xfId="0" applyFont="1" applyBorder="1"/>
    <xf numFmtId="0" fontId="1" fillId="0" borderId="32" xfId="0" applyFont="1" applyBorder="1"/>
    <xf numFmtId="0" fontId="0" fillId="0" borderId="2" xfId="0" applyBorder="1"/>
    <xf numFmtId="0" fontId="1" fillId="0" borderId="29" xfId="0" applyFont="1" applyBorder="1"/>
    <xf numFmtId="0" fontId="1" fillId="0" borderId="33" xfId="0" applyFont="1" applyBorder="1"/>
  </cellXfs>
  <cellStyles count="1"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topLeftCell="D4" workbookViewId="0">
      <selection activeCell="E10" sqref="E10"/>
    </sheetView>
  </sheetViews>
  <sheetFormatPr baseColWidth="10" defaultRowHeight="15" x14ac:dyDescent="0.25"/>
  <cols>
    <col min="1" max="1" width="14" customWidth="1"/>
    <col min="2" max="2" width="65.28515625" customWidth="1"/>
    <col min="3" max="3" width="18" customWidth="1"/>
    <col min="4" max="4" width="43.85546875" customWidth="1"/>
    <col min="5" max="5" width="37.28515625" customWidth="1"/>
    <col min="6" max="6" width="36.85546875" customWidth="1"/>
    <col min="7" max="7" width="25" customWidth="1"/>
    <col min="8" max="8" width="23.85546875" customWidth="1"/>
    <col min="9" max="9" width="30" customWidth="1"/>
    <col min="10" max="10" width="20.7109375" customWidth="1"/>
  </cols>
  <sheetData>
    <row r="1" spans="1:7" x14ac:dyDescent="0.25">
      <c r="A1" s="1"/>
      <c r="B1" s="2" t="s">
        <v>16</v>
      </c>
      <c r="C1" s="1"/>
      <c r="D1" s="1"/>
      <c r="E1" s="1"/>
      <c r="F1" s="1"/>
    </row>
    <row r="2" spans="1:7" x14ac:dyDescent="0.25">
      <c r="A2" s="1"/>
      <c r="B2" s="1" t="s">
        <v>0</v>
      </c>
      <c r="C2" s="1"/>
      <c r="D2" s="1"/>
      <c r="E2" s="1"/>
      <c r="F2" s="1"/>
    </row>
    <row r="3" spans="1:7" x14ac:dyDescent="0.25">
      <c r="A3" s="1" t="s">
        <v>1</v>
      </c>
      <c r="B3" s="1" t="s">
        <v>3</v>
      </c>
      <c r="C3" s="1"/>
      <c r="D3" s="1"/>
      <c r="E3" s="1"/>
      <c r="F3" s="1"/>
    </row>
    <row r="4" spans="1:7" ht="15.75" thickBot="1" x14ac:dyDescent="0.3">
      <c r="A4" s="1" t="s">
        <v>2</v>
      </c>
      <c r="B4" s="1"/>
      <c r="C4" s="1"/>
      <c r="D4" s="1"/>
      <c r="F4" s="1"/>
    </row>
    <row r="5" spans="1:7" x14ac:dyDescent="0.25">
      <c r="A5" s="52"/>
      <c r="B5" s="36"/>
      <c r="C5" s="36"/>
      <c r="D5" s="36"/>
      <c r="E5" s="53" t="s">
        <v>17</v>
      </c>
      <c r="F5" s="36"/>
      <c r="G5" s="38"/>
    </row>
    <row r="6" spans="1:7" x14ac:dyDescent="0.25">
      <c r="A6" s="41" t="s">
        <v>21</v>
      </c>
      <c r="B6" s="3" t="s">
        <v>18</v>
      </c>
      <c r="C6" s="3" t="s">
        <v>5</v>
      </c>
      <c r="D6" s="3" t="s">
        <v>6</v>
      </c>
      <c r="E6" s="3" t="s">
        <v>7</v>
      </c>
      <c r="F6" s="3" t="s">
        <v>8</v>
      </c>
      <c r="G6" s="42" t="s">
        <v>9</v>
      </c>
    </row>
    <row r="7" spans="1:7" x14ac:dyDescent="0.25">
      <c r="A7" s="43" t="s">
        <v>22</v>
      </c>
      <c r="B7" s="4" t="s">
        <v>104</v>
      </c>
      <c r="C7" s="7">
        <v>1</v>
      </c>
      <c r="D7" s="7">
        <v>2</v>
      </c>
      <c r="E7" s="7">
        <v>25</v>
      </c>
      <c r="F7" s="4">
        <f>C13</f>
        <v>8</v>
      </c>
      <c r="G7" s="55">
        <f>(2*D7*F7*C7)/(56*E7)</f>
        <v>2.2857142857142857E-2</v>
      </c>
    </row>
    <row r="8" spans="1:7" x14ac:dyDescent="0.25">
      <c r="A8" s="43" t="s">
        <v>23</v>
      </c>
      <c r="B8" s="4" t="s">
        <v>103</v>
      </c>
      <c r="C8" s="7">
        <v>4</v>
      </c>
      <c r="D8" s="7">
        <v>15</v>
      </c>
      <c r="E8" s="7">
        <v>50</v>
      </c>
      <c r="F8" s="4">
        <f>C13</f>
        <v>8</v>
      </c>
      <c r="G8" s="55">
        <f>(2*D8*F8*C8*1.25)/(56*E8)</f>
        <v>0.42857142857142855</v>
      </c>
    </row>
    <row r="9" spans="1:7" x14ac:dyDescent="0.25">
      <c r="A9" s="43"/>
      <c r="B9" s="4" t="s">
        <v>105</v>
      </c>
      <c r="C9" s="7">
        <v>4</v>
      </c>
      <c r="D9" s="7">
        <v>1.5</v>
      </c>
      <c r="E9" s="7">
        <v>16</v>
      </c>
      <c r="F9" s="4">
        <f>C13</f>
        <v>8</v>
      </c>
      <c r="G9" s="55">
        <f t="shared" ref="G9:G10" si="0">(2*D9*F9*C9)/(56*E9)</f>
        <v>0.10714285714285714</v>
      </c>
    </row>
    <row r="10" spans="1:7" x14ac:dyDescent="0.25">
      <c r="A10" s="43"/>
      <c r="B10" s="4" t="s">
        <v>4</v>
      </c>
      <c r="C10" s="7">
        <v>0</v>
      </c>
      <c r="D10" s="7">
        <v>0</v>
      </c>
      <c r="E10" s="7">
        <v>0</v>
      </c>
      <c r="F10" s="4">
        <f>C1</f>
        <v>0</v>
      </c>
      <c r="G10" s="55" t="e">
        <f t="shared" si="0"/>
        <v>#DIV/0!</v>
      </c>
    </row>
    <row r="11" spans="1:7" x14ac:dyDescent="0.25">
      <c r="A11" s="43"/>
      <c r="B11" s="4"/>
      <c r="C11" s="4"/>
      <c r="D11" s="4"/>
      <c r="E11" s="4"/>
      <c r="F11" s="4" t="s">
        <v>11</v>
      </c>
      <c r="G11" s="55">
        <f>G7+G8+G9</f>
        <v>0.5585714285714285</v>
      </c>
    </row>
    <row r="12" spans="1:7" x14ac:dyDescent="0.25">
      <c r="A12" s="43"/>
      <c r="B12" s="4" t="s">
        <v>10</v>
      </c>
      <c r="C12" s="7">
        <v>24</v>
      </c>
      <c r="D12" s="4"/>
      <c r="E12" s="4"/>
      <c r="F12" s="4" t="s">
        <v>12</v>
      </c>
      <c r="G12" s="46">
        <f>G11/C12</f>
        <v>2.327380952380952E-2</v>
      </c>
    </row>
    <row r="13" spans="1:7" x14ac:dyDescent="0.25">
      <c r="A13" s="43"/>
      <c r="B13" s="4" t="s">
        <v>15</v>
      </c>
      <c r="C13" s="7">
        <v>8</v>
      </c>
      <c r="D13" s="4"/>
      <c r="E13" s="4"/>
      <c r="F13" s="4" t="s">
        <v>13</v>
      </c>
      <c r="G13" s="46">
        <v>0.03</v>
      </c>
    </row>
    <row r="14" spans="1:7" x14ac:dyDescent="0.25">
      <c r="A14" s="43"/>
      <c r="B14" s="4" t="s">
        <v>19</v>
      </c>
      <c r="C14" s="8"/>
      <c r="D14" s="4"/>
      <c r="E14" s="4" t="s">
        <v>26</v>
      </c>
      <c r="F14" s="4" t="s">
        <v>14</v>
      </c>
      <c r="G14" s="56">
        <f>G13*C12</f>
        <v>0.72</v>
      </c>
    </row>
    <row r="15" spans="1:7" x14ac:dyDescent="0.25">
      <c r="A15" s="59"/>
      <c r="B15" s="4" t="s">
        <v>25</v>
      </c>
      <c r="C15" s="7">
        <v>2</v>
      </c>
      <c r="D15" s="7">
        <v>5</v>
      </c>
      <c r="E15" s="7">
        <v>0.67</v>
      </c>
      <c r="F15" s="4">
        <f>F7</f>
        <v>8</v>
      </c>
      <c r="G15" s="55">
        <f>(2*D15*F15*C15)/(56*E15)</f>
        <v>4.2643923240938166</v>
      </c>
    </row>
    <row r="16" spans="1:7" x14ac:dyDescent="0.25">
      <c r="A16" s="59"/>
      <c r="B16" s="5"/>
      <c r="C16" s="4" t="s">
        <v>20</v>
      </c>
      <c r="D16" s="4" t="s">
        <v>24</v>
      </c>
      <c r="E16" s="5"/>
      <c r="F16" s="5"/>
      <c r="G16" s="63"/>
    </row>
    <row r="17" spans="1:9" ht="15.75" thickBot="1" x14ac:dyDescent="0.3">
      <c r="A17" s="64"/>
      <c r="B17" s="50"/>
      <c r="C17" s="65">
        <v>2</v>
      </c>
      <c r="D17" s="50">
        <f>C13*C17*1.25</f>
        <v>20</v>
      </c>
      <c r="E17" s="50"/>
      <c r="F17" s="50"/>
      <c r="G17" s="51"/>
      <c r="H17" s="1"/>
    </row>
    <row r="18" spans="1:9" ht="15.75" thickBot="1" x14ac:dyDescent="0.3">
      <c r="A18" s="21"/>
      <c r="B18" s="13"/>
      <c r="C18" s="13"/>
      <c r="D18" s="13"/>
      <c r="E18" s="13"/>
      <c r="F18" s="4"/>
      <c r="G18" s="13"/>
      <c r="H18" s="1"/>
    </row>
    <row r="19" spans="1:9" x14ac:dyDescent="0.25">
      <c r="A19" s="58"/>
      <c r="B19" s="37"/>
      <c r="C19" s="37"/>
      <c r="D19" s="37"/>
      <c r="E19" s="37"/>
      <c r="F19" s="53" t="s">
        <v>17</v>
      </c>
      <c r="G19" s="37"/>
      <c r="H19" s="37"/>
      <c r="I19" s="38"/>
    </row>
    <row r="20" spans="1:9" x14ac:dyDescent="0.25">
      <c r="A20" s="41" t="s">
        <v>27</v>
      </c>
      <c r="B20" s="3"/>
      <c r="C20" s="11" t="s">
        <v>28</v>
      </c>
      <c r="D20" s="11" t="s">
        <v>29</v>
      </c>
      <c r="E20" s="11" t="s">
        <v>6</v>
      </c>
      <c r="F20" s="11" t="s">
        <v>7</v>
      </c>
      <c r="G20" s="11" t="s">
        <v>39</v>
      </c>
      <c r="H20" s="11" t="s">
        <v>40</v>
      </c>
      <c r="I20" s="40"/>
    </row>
    <row r="21" spans="1:9" x14ac:dyDescent="0.25">
      <c r="A21" s="43" t="s">
        <v>23</v>
      </c>
      <c r="B21" s="4" t="s">
        <v>35</v>
      </c>
      <c r="C21" s="35">
        <v>48</v>
      </c>
      <c r="D21" s="7">
        <v>8000</v>
      </c>
      <c r="E21" s="7">
        <v>1.5</v>
      </c>
      <c r="F21" s="35">
        <v>50</v>
      </c>
      <c r="G21" s="20">
        <f>(D21/H24/C21)*G23</f>
        <v>416.66666666666669</v>
      </c>
      <c r="H21" s="20">
        <f>(2*E21*G21)/(56*F21)</f>
        <v>0.44642857142857145</v>
      </c>
      <c r="I21" s="40"/>
    </row>
    <row r="22" spans="1:9" x14ac:dyDescent="0.25">
      <c r="A22" s="59"/>
      <c r="B22" s="11" t="s">
        <v>30</v>
      </c>
      <c r="C22" s="15">
        <f>(D21*G23)/C23</f>
        <v>69.565217391304344</v>
      </c>
      <c r="D22" s="11" t="s">
        <v>32</v>
      </c>
      <c r="E22" s="11">
        <v>80</v>
      </c>
      <c r="F22" s="4" t="s">
        <v>106</v>
      </c>
      <c r="G22" s="9">
        <f>G21</f>
        <v>416.66666666666669</v>
      </c>
      <c r="H22" s="4"/>
      <c r="I22" s="40"/>
    </row>
    <row r="23" spans="1:9" x14ac:dyDescent="0.25">
      <c r="A23" s="43"/>
      <c r="B23" s="4" t="s">
        <v>33</v>
      </c>
      <c r="C23" s="7">
        <v>230</v>
      </c>
      <c r="D23" s="4"/>
      <c r="E23" s="4"/>
      <c r="F23" s="11" t="s">
        <v>34</v>
      </c>
      <c r="G23" s="3">
        <v>2</v>
      </c>
      <c r="H23" s="4"/>
      <c r="I23" s="40"/>
    </row>
    <row r="24" spans="1:9" x14ac:dyDescent="0.25">
      <c r="A24" s="43"/>
      <c r="B24" s="4"/>
      <c r="C24" s="4"/>
      <c r="D24" s="4"/>
      <c r="E24" s="4"/>
      <c r="F24" s="21"/>
      <c r="G24" s="11" t="s">
        <v>31</v>
      </c>
      <c r="H24" s="11">
        <v>0.8</v>
      </c>
      <c r="I24" s="60" t="s">
        <v>101</v>
      </c>
    </row>
    <row r="25" spans="1:9" x14ac:dyDescent="0.25">
      <c r="A25" s="43"/>
      <c r="B25" s="4"/>
      <c r="C25" s="4"/>
      <c r="D25" s="4"/>
      <c r="E25" s="4"/>
      <c r="F25" s="21"/>
      <c r="G25" s="4" t="s">
        <v>13</v>
      </c>
      <c r="H25" s="10">
        <v>0.01</v>
      </c>
      <c r="I25" s="61" t="s">
        <v>102</v>
      </c>
    </row>
    <row r="26" spans="1:9" ht="14.25" customHeight="1" thickBot="1" x14ac:dyDescent="0.3">
      <c r="A26" s="47"/>
      <c r="B26" s="50"/>
      <c r="C26" s="50"/>
      <c r="D26" s="50"/>
      <c r="E26" s="50"/>
      <c r="F26" s="49"/>
      <c r="G26" s="50" t="s">
        <v>14</v>
      </c>
      <c r="H26" s="50">
        <f>H25*C21</f>
        <v>0.48</v>
      </c>
      <c r="I26" s="62"/>
    </row>
    <row r="27" spans="1:9" ht="14.25" customHeight="1" thickBot="1" x14ac:dyDescent="0.3">
      <c r="A27" s="13"/>
      <c r="B27" s="13"/>
      <c r="C27" s="13"/>
      <c r="D27" s="13"/>
      <c r="E27" s="13"/>
      <c r="F27" s="4"/>
      <c r="G27" s="13"/>
      <c r="H27" s="13"/>
    </row>
    <row r="28" spans="1:9" x14ac:dyDescent="0.25">
      <c r="A28" s="52"/>
      <c r="B28" s="36"/>
      <c r="C28" s="36"/>
      <c r="D28" s="36"/>
      <c r="E28" s="36"/>
      <c r="F28" s="53" t="s">
        <v>17</v>
      </c>
      <c r="G28" s="36"/>
      <c r="H28" s="54"/>
    </row>
    <row r="29" spans="1:9" x14ac:dyDescent="0.25">
      <c r="A29" s="66" t="s">
        <v>99</v>
      </c>
      <c r="B29" s="68"/>
      <c r="C29" s="11" t="s">
        <v>43</v>
      </c>
      <c r="D29" s="11" t="s">
        <v>44</v>
      </c>
      <c r="E29" s="11" t="s">
        <v>6</v>
      </c>
      <c r="F29" s="11" t="s">
        <v>7</v>
      </c>
      <c r="G29" s="11" t="s">
        <v>46</v>
      </c>
      <c r="H29" s="11" t="s">
        <v>45</v>
      </c>
    </row>
    <row r="30" spans="1:9" x14ac:dyDescent="0.25">
      <c r="A30" s="67"/>
      <c r="B30" s="6" t="s">
        <v>36</v>
      </c>
      <c r="C30" s="23">
        <v>230</v>
      </c>
      <c r="D30" s="7">
        <v>7000</v>
      </c>
      <c r="E30" s="7">
        <v>8</v>
      </c>
      <c r="F30" s="7">
        <v>1.5</v>
      </c>
      <c r="G30" s="9">
        <f>D30/C30</f>
        <v>30.434782608695652</v>
      </c>
      <c r="H30" s="55">
        <f>(2*E30*G30)/(56*F30)</f>
        <v>5.7971014492753623</v>
      </c>
    </row>
    <row r="31" spans="1:9" x14ac:dyDescent="0.25">
      <c r="A31" s="43"/>
      <c r="B31" s="6" t="s">
        <v>30</v>
      </c>
      <c r="C31" s="15">
        <f>D30/C32</f>
        <v>30.434782608695652</v>
      </c>
      <c r="D31" s="11" t="s">
        <v>32</v>
      </c>
      <c r="E31" s="11">
        <v>32</v>
      </c>
      <c r="F31" s="11" t="s">
        <v>106</v>
      </c>
      <c r="G31" s="22">
        <f>G30</f>
        <v>30.434782608695652</v>
      </c>
      <c r="H31" s="56"/>
    </row>
    <row r="32" spans="1:9" x14ac:dyDescent="0.25">
      <c r="A32" s="43"/>
      <c r="B32" s="4" t="s">
        <v>33</v>
      </c>
      <c r="C32" s="4">
        <f>C23</f>
        <v>230</v>
      </c>
      <c r="D32" s="4"/>
      <c r="E32" s="4"/>
      <c r="F32" s="21"/>
      <c r="G32" s="3" t="s">
        <v>13</v>
      </c>
      <c r="H32" s="57">
        <v>0.03</v>
      </c>
    </row>
    <row r="33" spans="1:9" ht="15.75" thickBot="1" x14ac:dyDescent="0.3">
      <c r="A33" s="47"/>
      <c r="B33" s="50"/>
      <c r="C33" s="50"/>
      <c r="D33" s="50"/>
      <c r="E33" s="50"/>
      <c r="F33" s="49"/>
      <c r="G33" s="50" t="s">
        <v>14</v>
      </c>
      <c r="H33" s="51">
        <f>H32*C30</f>
        <v>6.8999999999999995</v>
      </c>
    </row>
    <row r="34" spans="1:9" ht="15.75" thickBot="1" x14ac:dyDescent="0.3">
      <c r="A34" s="13"/>
      <c r="B34" s="13"/>
      <c r="C34" s="13"/>
      <c r="D34" s="13"/>
      <c r="E34" s="13"/>
      <c r="F34" s="13"/>
      <c r="G34" s="13"/>
      <c r="H34" s="13"/>
    </row>
    <row r="35" spans="1:9" x14ac:dyDescent="0.25">
      <c r="A35" s="52"/>
      <c r="B35" s="36"/>
      <c r="C35" s="36"/>
      <c r="D35" s="36"/>
      <c r="E35" s="36"/>
      <c r="F35" s="53" t="s">
        <v>17</v>
      </c>
      <c r="G35" s="37"/>
      <c r="H35" s="54"/>
    </row>
    <row r="36" spans="1:9" x14ac:dyDescent="0.25">
      <c r="A36" s="41" t="s">
        <v>100</v>
      </c>
      <c r="B36" s="3"/>
      <c r="C36" s="3" t="s">
        <v>37</v>
      </c>
      <c r="D36" s="3" t="s">
        <v>38</v>
      </c>
      <c r="E36" s="3" t="s">
        <v>6</v>
      </c>
      <c r="F36" s="3" t="s">
        <v>7</v>
      </c>
      <c r="G36" s="3" t="s">
        <v>41</v>
      </c>
      <c r="H36" s="42" t="s">
        <v>47</v>
      </c>
    </row>
    <row r="37" spans="1:9" x14ac:dyDescent="0.25">
      <c r="A37" s="43"/>
      <c r="B37" s="4" t="s">
        <v>42</v>
      </c>
      <c r="C37" s="35">
        <v>230</v>
      </c>
      <c r="D37" s="35">
        <v>7000</v>
      </c>
      <c r="E37" s="35">
        <v>8</v>
      </c>
      <c r="F37" s="35">
        <v>6</v>
      </c>
      <c r="G37" s="20">
        <f>D37/C37</f>
        <v>30.434782608695652</v>
      </c>
      <c r="H37" s="44">
        <f>(2*E37*G37)/(56*F37)</f>
        <v>1.4492753623188406</v>
      </c>
    </row>
    <row r="38" spans="1:9" x14ac:dyDescent="0.25">
      <c r="A38" s="43"/>
      <c r="B38" s="3" t="s">
        <v>30</v>
      </c>
      <c r="C38" s="15">
        <f>D37/C39</f>
        <v>30.434782608695652</v>
      </c>
      <c r="D38" s="6" t="s">
        <v>32</v>
      </c>
      <c r="E38" s="6">
        <v>32</v>
      </c>
      <c r="F38" s="6" t="s">
        <v>106</v>
      </c>
      <c r="G38" s="9">
        <f>G37</f>
        <v>30.434782608695652</v>
      </c>
      <c r="H38" s="56"/>
    </row>
    <row r="39" spans="1:9" x14ac:dyDescent="0.25">
      <c r="A39" s="43"/>
      <c r="B39" s="11" t="s">
        <v>33</v>
      </c>
      <c r="C39" s="11">
        <f>C30</f>
        <v>230</v>
      </c>
      <c r="D39" s="4"/>
      <c r="E39" s="4"/>
      <c r="F39" s="21"/>
      <c r="G39" s="3" t="s">
        <v>13</v>
      </c>
      <c r="H39" s="57">
        <v>0.03</v>
      </c>
    </row>
    <row r="40" spans="1:9" ht="15.75" thickBot="1" x14ac:dyDescent="0.3">
      <c r="A40" s="47"/>
      <c r="B40" s="50"/>
      <c r="C40" s="50"/>
      <c r="D40" s="50"/>
      <c r="E40" s="50"/>
      <c r="F40" s="49"/>
      <c r="G40" s="50" t="s">
        <v>14</v>
      </c>
      <c r="H40" s="51">
        <f>H39*C37</f>
        <v>6.8999999999999995</v>
      </c>
    </row>
    <row r="41" spans="1:9" ht="15.75" thickBot="1" x14ac:dyDescent="0.3">
      <c r="A41" s="13"/>
      <c r="B41" s="13"/>
      <c r="C41" s="13"/>
      <c r="D41" s="13"/>
      <c r="E41" s="13"/>
      <c r="F41" s="13"/>
      <c r="G41" s="13"/>
      <c r="H41" s="13"/>
    </row>
    <row r="42" spans="1:9" x14ac:dyDescent="0.25">
      <c r="A42" s="52"/>
      <c r="B42" s="69" t="s">
        <v>57</v>
      </c>
      <c r="C42" s="36"/>
      <c r="D42" s="36"/>
      <c r="E42" s="36"/>
      <c r="F42" s="53" t="s">
        <v>17</v>
      </c>
      <c r="G42" s="36"/>
      <c r="H42" s="37"/>
      <c r="I42" s="38"/>
    </row>
    <row r="43" spans="1:9" x14ac:dyDescent="0.25">
      <c r="A43" s="41" t="s">
        <v>48</v>
      </c>
      <c r="B43" s="33">
        <v>230</v>
      </c>
      <c r="C43" s="18" t="s">
        <v>60</v>
      </c>
      <c r="D43" s="3" t="s">
        <v>53</v>
      </c>
      <c r="E43" s="18" t="s">
        <v>6</v>
      </c>
      <c r="F43" s="3" t="s">
        <v>54</v>
      </c>
      <c r="G43" s="18" t="s">
        <v>55</v>
      </c>
      <c r="H43" s="3" t="s">
        <v>9</v>
      </c>
      <c r="I43" s="42" t="s">
        <v>56</v>
      </c>
    </row>
    <row r="44" spans="1:9" x14ac:dyDescent="0.25">
      <c r="A44" s="43" t="s">
        <v>49</v>
      </c>
      <c r="B44" s="14" t="s">
        <v>52</v>
      </c>
      <c r="C44" s="34">
        <v>36</v>
      </c>
      <c r="D44" s="35">
        <v>16</v>
      </c>
      <c r="E44" s="34">
        <v>50</v>
      </c>
      <c r="F44" s="35">
        <v>1</v>
      </c>
      <c r="G44" s="19">
        <f>C44/B43</f>
        <v>0.15652173913043479</v>
      </c>
      <c r="H44" s="20">
        <f>(2*E44*G44)/(56*F44)</f>
        <v>0.27950310559006214</v>
      </c>
      <c r="I44" s="44">
        <f>H44*D44</f>
        <v>4.4720496894409942</v>
      </c>
    </row>
    <row r="45" spans="1:9" x14ac:dyDescent="0.25">
      <c r="A45" s="43" t="s">
        <v>50</v>
      </c>
      <c r="B45" s="14" t="s">
        <v>52</v>
      </c>
      <c r="C45" s="34">
        <v>0</v>
      </c>
      <c r="D45" s="35">
        <v>0</v>
      </c>
      <c r="E45" s="34">
        <v>0</v>
      </c>
      <c r="F45" s="35">
        <v>0</v>
      </c>
      <c r="G45" s="19">
        <f>C45/B43</f>
        <v>0</v>
      </c>
      <c r="H45" s="20" t="e">
        <f>(2*E45*G45)/(56*F45)</f>
        <v>#DIV/0!</v>
      </c>
      <c r="I45" s="44" t="e">
        <f>H45*D45</f>
        <v>#DIV/0!</v>
      </c>
    </row>
    <row r="46" spans="1:9" x14ac:dyDescent="0.25">
      <c r="A46" s="43" t="s">
        <v>51</v>
      </c>
      <c r="B46" s="14" t="s">
        <v>52</v>
      </c>
      <c r="C46" s="34">
        <v>0</v>
      </c>
      <c r="D46" s="35">
        <v>0</v>
      </c>
      <c r="E46" s="34">
        <v>0</v>
      </c>
      <c r="F46" s="35">
        <v>0</v>
      </c>
      <c r="G46" s="19">
        <f>C46/B43</f>
        <v>0</v>
      </c>
      <c r="H46" s="20" t="e">
        <f>(2*E46*G46)/(56*F46)</f>
        <v>#DIV/0!</v>
      </c>
      <c r="I46" s="44" t="e">
        <f>H46*D46</f>
        <v>#DIV/0!</v>
      </c>
    </row>
    <row r="47" spans="1:9" x14ac:dyDescent="0.25">
      <c r="A47" s="43"/>
      <c r="B47" s="14" t="s">
        <v>52</v>
      </c>
      <c r="C47" s="34">
        <v>0</v>
      </c>
      <c r="D47" s="35">
        <v>0</v>
      </c>
      <c r="E47" s="34">
        <v>0</v>
      </c>
      <c r="F47" s="35">
        <v>0</v>
      </c>
      <c r="G47" s="19">
        <f>C47/B43</f>
        <v>0</v>
      </c>
      <c r="H47" s="20" t="e">
        <f>(2*E47*G47)/(56*F47)</f>
        <v>#DIV/0!</v>
      </c>
      <c r="I47" s="44" t="e">
        <f>H47*D47</f>
        <v>#DIV/0!</v>
      </c>
    </row>
    <row r="48" spans="1:9" x14ac:dyDescent="0.25">
      <c r="A48" s="43"/>
      <c r="B48" s="13"/>
      <c r="C48" s="13"/>
      <c r="D48" s="13"/>
      <c r="E48" s="13"/>
      <c r="F48" s="13"/>
      <c r="G48" s="13"/>
      <c r="H48" s="3" t="s">
        <v>11</v>
      </c>
      <c r="I48" s="45">
        <f>I44</f>
        <v>4.4720496894409942</v>
      </c>
    </row>
    <row r="49" spans="1:9" x14ac:dyDescent="0.25">
      <c r="A49" s="43"/>
      <c r="B49" s="13"/>
      <c r="C49" s="13"/>
      <c r="D49" s="13"/>
      <c r="E49" s="13"/>
      <c r="F49" s="13"/>
      <c r="G49" s="13"/>
      <c r="H49" s="4" t="s">
        <v>12</v>
      </c>
      <c r="I49" s="46">
        <f>I48/B43</f>
        <v>1.9443694301917367E-2</v>
      </c>
    </row>
    <row r="50" spans="1:9" x14ac:dyDescent="0.25">
      <c r="A50" s="43"/>
      <c r="B50" s="13"/>
      <c r="C50" s="13"/>
      <c r="D50" s="13"/>
      <c r="E50" s="13"/>
      <c r="F50" s="13"/>
      <c r="G50" s="13"/>
      <c r="H50" s="4" t="s">
        <v>13</v>
      </c>
      <c r="I50" s="46">
        <v>0.03</v>
      </c>
    </row>
    <row r="51" spans="1:9" ht="15.75" thickBot="1" x14ac:dyDescent="0.3">
      <c r="A51" s="47"/>
      <c r="B51" s="48"/>
      <c r="C51" s="48"/>
      <c r="D51" s="48"/>
      <c r="E51" s="48"/>
      <c r="F51" s="48"/>
      <c r="G51" s="48"/>
      <c r="H51" s="50" t="s">
        <v>14</v>
      </c>
      <c r="I51" s="51">
        <f>I50*B43</f>
        <v>6.8999999999999995</v>
      </c>
    </row>
    <row r="52" spans="1:9" ht="15.75" thickBot="1" x14ac:dyDescent="0.3">
      <c r="A52" s="13"/>
      <c r="B52" s="1"/>
      <c r="C52" s="1"/>
      <c r="D52" s="1"/>
      <c r="E52" s="1"/>
      <c r="F52" s="1"/>
      <c r="G52" s="1"/>
      <c r="H52" s="13"/>
      <c r="I52" s="13"/>
    </row>
    <row r="53" spans="1:9" x14ac:dyDescent="0.25">
      <c r="A53" s="70" t="s">
        <v>59</v>
      </c>
      <c r="B53" s="36"/>
      <c r="C53" s="36"/>
      <c r="D53" s="36"/>
      <c r="E53" s="36"/>
      <c r="F53" s="36"/>
      <c r="G53" s="36"/>
      <c r="H53" s="37"/>
      <c r="I53" s="38"/>
    </row>
    <row r="54" spans="1:9" x14ac:dyDescent="0.25">
      <c r="A54" s="39">
        <v>0.8</v>
      </c>
      <c r="B54" s="11" t="s">
        <v>57</v>
      </c>
      <c r="C54" s="13"/>
      <c r="D54" s="13"/>
      <c r="E54" s="13"/>
      <c r="F54" s="12" t="s">
        <v>17</v>
      </c>
      <c r="G54" s="13"/>
      <c r="H54" s="21"/>
      <c r="I54" s="40"/>
    </row>
    <row r="55" spans="1:9" x14ac:dyDescent="0.25">
      <c r="A55" s="41" t="s">
        <v>48</v>
      </c>
      <c r="B55" s="17">
        <v>400</v>
      </c>
      <c r="C55" s="18" t="s">
        <v>60</v>
      </c>
      <c r="D55" s="3" t="s">
        <v>53</v>
      </c>
      <c r="E55" s="18" t="s">
        <v>6</v>
      </c>
      <c r="F55" s="3" t="s">
        <v>54</v>
      </c>
      <c r="G55" s="18" t="s">
        <v>55</v>
      </c>
      <c r="H55" s="3" t="s">
        <v>9</v>
      </c>
      <c r="I55" s="42" t="s">
        <v>56</v>
      </c>
    </row>
    <row r="56" spans="1:9" x14ac:dyDescent="0.25">
      <c r="A56" s="43" t="s">
        <v>49</v>
      </c>
      <c r="B56" s="14" t="s">
        <v>52</v>
      </c>
      <c r="C56" s="34">
        <v>18000</v>
      </c>
      <c r="D56" s="35">
        <v>1</v>
      </c>
      <c r="E56" s="34">
        <v>70</v>
      </c>
      <c r="F56" s="35">
        <v>16</v>
      </c>
      <c r="G56" s="19">
        <f>C56/(B55*A54)</f>
        <v>56.25</v>
      </c>
      <c r="H56" s="20">
        <f>(1.73*E56*G56)/(56*F56*A54)</f>
        <v>9.5031738281249982</v>
      </c>
      <c r="I56" s="44">
        <f>H56*D56</f>
        <v>9.5031738281249982</v>
      </c>
    </row>
    <row r="57" spans="1:9" x14ac:dyDescent="0.25">
      <c r="A57" s="43" t="s">
        <v>50</v>
      </c>
      <c r="B57" s="14" t="s">
        <v>52</v>
      </c>
      <c r="C57" s="34">
        <v>0</v>
      </c>
      <c r="D57" s="35">
        <v>0</v>
      </c>
      <c r="E57" s="34">
        <v>0</v>
      </c>
      <c r="F57" s="35">
        <v>0</v>
      </c>
      <c r="G57" s="19">
        <f>C57/(B55*A54)</f>
        <v>0</v>
      </c>
      <c r="H57" s="20" t="e">
        <f>(1.73*E57*G57)/(56*F57*A54)</f>
        <v>#DIV/0!</v>
      </c>
      <c r="I57" s="44" t="e">
        <f>H57*D57</f>
        <v>#DIV/0!</v>
      </c>
    </row>
    <row r="58" spans="1:9" x14ac:dyDescent="0.25">
      <c r="A58" s="43" t="s">
        <v>58</v>
      </c>
      <c r="B58" s="14" t="s">
        <v>52</v>
      </c>
      <c r="C58" s="34">
        <v>0</v>
      </c>
      <c r="D58" s="35">
        <v>0</v>
      </c>
      <c r="E58" s="34">
        <v>0</v>
      </c>
      <c r="F58" s="35">
        <v>0</v>
      </c>
      <c r="G58" s="19">
        <f>C58/(B55*A54)</f>
        <v>0</v>
      </c>
      <c r="H58" s="20" t="e">
        <f>(1.73*E58*G58)/(56*F58*A54)</f>
        <v>#DIV/0!</v>
      </c>
      <c r="I58" s="44" t="e">
        <f>H58*D58</f>
        <v>#DIV/0!</v>
      </c>
    </row>
    <row r="59" spans="1:9" x14ac:dyDescent="0.25">
      <c r="A59" s="43"/>
      <c r="B59" s="14" t="s">
        <v>52</v>
      </c>
      <c r="C59" s="34">
        <v>0</v>
      </c>
      <c r="D59" s="35">
        <v>0</v>
      </c>
      <c r="E59" s="34">
        <v>0</v>
      </c>
      <c r="F59" s="35">
        <v>0</v>
      </c>
      <c r="G59" s="19">
        <f>C59/(B55*A54)</f>
        <v>0</v>
      </c>
      <c r="H59" s="20" t="e">
        <f>(1.73*E59*G59)/(56*F59*A54)</f>
        <v>#DIV/0!</v>
      </c>
      <c r="I59" s="44" t="e">
        <f>H59*D59</f>
        <v>#DIV/0!</v>
      </c>
    </row>
    <row r="60" spans="1:9" x14ac:dyDescent="0.25">
      <c r="A60" s="43"/>
      <c r="B60" s="13"/>
      <c r="C60" s="13"/>
      <c r="D60" s="13"/>
      <c r="E60" s="13"/>
      <c r="F60" s="13"/>
      <c r="G60" s="13"/>
      <c r="H60" s="3" t="s">
        <v>11</v>
      </c>
      <c r="I60" s="45">
        <f>I56</f>
        <v>9.5031738281249982</v>
      </c>
    </row>
    <row r="61" spans="1:9" x14ac:dyDescent="0.25">
      <c r="A61" s="43"/>
      <c r="B61" s="13"/>
      <c r="C61" s="13"/>
      <c r="D61" s="13"/>
      <c r="E61" s="13"/>
      <c r="F61" s="13"/>
      <c r="G61" s="13"/>
      <c r="H61" s="4" t="s">
        <v>12</v>
      </c>
      <c r="I61" s="46">
        <f>I60/B55</f>
        <v>2.3757934570312497E-2</v>
      </c>
    </row>
    <row r="62" spans="1:9" x14ac:dyDescent="0.25">
      <c r="A62" s="43"/>
      <c r="B62" s="13"/>
      <c r="C62" s="13"/>
      <c r="D62" s="13"/>
      <c r="E62" s="13"/>
      <c r="F62" s="13"/>
      <c r="G62" s="13"/>
      <c r="H62" s="4" t="s">
        <v>13</v>
      </c>
      <c r="I62" s="46">
        <v>0.05</v>
      </c>
    </row>
    <row r="63" spans="1:9" ht="15.75" thickBot="1" x14ac:dyDescent="0.3">
      <c r="A63" s="47"/>
      <c r="B63" s="48"/>
      <c r="C63" s="48"/>
      <c r="D63" s="48"/>
      <c r="E63" s="48"/>
      <c r="F63" s="48"/>
      <c r="G63" s="48"/>
      <c r="H63" s="50" t="s">
        <v>14</v>
      </c>
      <c r="I63" s="51">
        <f>I62*B55</f>
        <v>20</v>
      </c>
    </row>
    <row r="64" spans="1:9" ht="15.75" thickBot="1" x14ac:dyDescent="0.3">
      <c r="A64" s="1"/>
      <c r="B64" s="1"/>
      <c r="C64" s="1"/>
      <c r="D64" s="1"/>
      <c r="E64" s="1"/>
      <c r="F64" s="1"/>
      <c r="G64" s="1"/>
    </row>
    <row r="65" spans="1:10" x14ac:dyDescent="0.25">
      <c r="A65" s="70" t="s">
        <v>59</v>
      </c>
      <c r="B65" s="36"/>
      <c r="C65" s="36"/>
      <c r="D65" s="36"/>
      <c r="E65" s="36"/>
      <c r="F65" s="36"/>
      <c r="G65" s="36"/>
      <c r="H65" s="37"/>
      <c r="I65" s="37"/>
      <c r="J65" s="38"/>
    </row>
    <row r="66" spans="1:10" x14ac:dyDescent="0.25">
      <c r="A66" s="39">
        <v>0.8</v>
      </c>
      <c r="B66" s="11" t="s">
        <v>57</v>
      </c>
      <c r="C66" s="13"/>
      <c r="D66" s="13"/>
      <c r="E66" s="13"/>
      <c r="F66" s="12" t="s">
        <v>17</v>
      </c>
      <c r="G66" s="13"/>
      <c r="H66" s="21"/>
      <c r="I66" s="21"/>
      <c r="J66" s="40"/>
    </row>
    <row r="67" spans="1:10" x14ac:dyDescent="0.25">
      <c r="A67" s="41" t="s">
        <v>64</v>
      </c>
      <c r="B67" s="17">
        <v>400</v>
      </c>
      <c r="C67" s="18" t="s">
        <v>60</v>
      </c>
      <c r="D67" s="3" t="s">
        <v>53</v>
      </c>
      <c r="E67" s="11" t="s">
        <v>66</v>
      </c>
      <c r="F67" s="18" t="s">
        <v>6</v>
      </c>
      <c r="G67" s="3" t="s">
        <v>54</v>
      </c>
      <c r="H67" s="18" t="s">
        <v>55</v>
      </c>
      <c r="I67" s="3" t="s">
        <v>9</v>
      </c>
      <c r="J67" s="42" t="s">
        <v>56</v>
      </c>
    </row>
    <row r="68" spans="1:10" x14ac:dyDescent="0.25">
      <c r="A68" s="43" t="s">
        <v>65</v>
      </c>
      <c r="B68" s="14" t="s">
        <v>62</v>
      </c>
      <c r="C68" s="34">
        <v>2000</v>
      </c>
      <c r="D68" s="35">
        <v>1</v>
      </c>
      <c r="E68" s="35">
        <v>3.8</v>
      </c>
      <c r="F68" s="34">
        <v>16</v>
      </c>
      <c r="G68" s="35">
        <v>4</v>
      </c>
      <c r="H68" s="19">
        <f>(C68/E68)/(B67*A66)</f>
        <v>1.6447368421052633</v>
      </c>
      <c r="I68" s="20">
        <f>(1.73*F68*H68)/(56*G68*A66)</f>
        <v>0.25405310150375937</v>
      </c>
      <c r="J68" s="44">
        <f>I68*D68</f>
        <v>0.25405310150375937</v>
      </c>
    </row>
    <row r="69" spans="1:10" x14ac:dyDescent="0.25">
      <c r="A69" s="43" t="s">
        <v>61</v>
      </c>
      <c r="B69" s="14" t="s">
        <v>63</v>
      </c>
      <c r="C69" s="34">
        <v>0</v>
      </c>
      <c r="D69" s="35">
        <v>0</v>
      </c>
      <c r="E69" s="35">
        <v>0</v>
      </c>
      <c r="F69" s="35">
        <v>0</v>
      </c>
      <c r="G69" s="35">
        <v>0</v>
      </c>
      <c r="H69" s="19">
        <f>C69/(B67*A66)</f>
        <v>0</v>
      </c>
      <c r="I69" s="20" t="e">
        <f>(1.73*F69*H69)/(56*G69*A66)</f>
        <v>#DIV/0!</v>
      </c>
      <c r="J69" s="44" t="e">
        <f>I69*D69</f>
        <v>#DIV/0!</v>
      </c>
    </row>
    <row r="70" spans="1:10" x14ac:dyDescent="0.25">
      <c r="A70" s="43" t="s">
        <v>58</v>
      </c>
      <c r="B70" s="14" t="s">
        <v>52</v>
      </c>
      <c r="C70" s="34">
        <v>0</v>
      </c>
      <c r="D70" s="35">
        <v>0</v>
      </c>
      <c r="E70" s="35">
        <v>0</v>
      </c>
      <c r="F70" s="35">
        <v>0</v>
      </c>
      <c r="G70" s="35">
        <v>0</v>
      </c>
      <c r="H70" s="19">
        <f>C70/(B67*A66)</f>
        <v>0</v>
      </c>
      <c r="I70" s="20" t="e">
        <f>(1.73*F70*H70)/(56*G70*A66)</f>
        <v>#DIV/0!</v>
      </c>
      <c r="J70" s="44" t="e">
        <f>I70*D70</f>
        <v>#DIV/0!</v>
      </c>
    </row>
    <row r="71" spans="1:10" x14ac:dyDescent="0.25">
      <c r="A71" s="43"/>
      <c r="B71" s="14" t="s">
        <v>52</v>
      </c>
      <c r="C71" s="34">
        <v>0</v>
      </c>
      <c r="D71" s="35">
        <v>0</v>
      </c>
      <c r="E71" s="35">
        <v>0</v>
      </c>
      <c r="F71" s="35">
        <v>0</v>
      </c>
      <c r="G71" s="35">
        <v>0</v>
      </c>
      <c r="H71" s="19">
        <f>C71/(B67*A66)</f>
        <v>0</v>
      </c>
      <c r="I71" s="20" t="e">
        <f>(1.73*F71*H71)/(56*G71*A66)</f>
        <v>#DIV/0!</v>
      </c>
      <c r="J71" s="44" t="e">
        <f>I71*D71</f>
        <v>#DIV/0!</v>
      </c>
    </row>
    <row r="72" spans="1:10" x14ac:dyDescent="0.25">
      <c r="A72" s="43"/>
      <c r="B72" s="13"/>
      <c r="C72" s="13"/>
      <c r="D72" s="13"/>
      <c r="E72" s="21"/>
      <c r="F72" s="13"/>
      <c r="G72" s="13"/>
      <c r="H72" s="13"/>
      <c r="I72" s="3" t="s">
        <v>11</v>
      </c>
      <c r="J72" s="45">
        <f>J68</f>
        <v>0.25405310150375937</v>
      </c>
    </row>
    <row r="73" spans="1:10" x14ac:dyDescent="0.25">
      <c r="A73" s="43"/>
      <c r="B73" s="13"/>
      <c r="C73" s="13"/>
      <c r="D73" s="13"/>
      <c r="E73" s="21"/>
      <c r="F73" s="13"/>
      <c r="G73" s="13"/>
      <c r="H73" s="13"/>
      <c r="I73" s="4" t="s">
        <v>12</v>
      </c>
      <c r="J73" s="46">
        <f>J72/B67</f>
        <v>6.3513275375939838E-4</v>
      </c>
    </row>
    <row r="74" spans="1:10" x14ac:dyDescent="0.25">
      <c r="A74" s="43"/>
      <c r="B74" s="13"/>
      <c r="C74" s="13"/>
      <c r="D74" s="13"/>
      <c r="E74" s="21"/>
      <c r="F74" s="13"/>
      <c r="G74" s="13"/>
      <c r="H74" s="13"/>
      <c r="I74" s="4" t="s">
        <v>13</v>
      </c>
      <c r="J74" s="46">
        <v>0.05</v>
      </c>
    </row>
    <row r="75" spans="1:10" ht="15.75" thickBot="1" x14ac:dyDescent="0.3">
      <c r="A75" s="47"/>
      <c r="B75" s="48"/>
      <c r="C75" s="48"/>
      <c r="D75" s="48"/>
      <c r="E75" s="49"/>
      <c r="F75" s="48"/>
      <c r="G75" s="48"/>
      <c r="H75" s="48"/>
      <c r="I75" s="50" t="s">
        <v>14</v>
      </c>
      <c r="J75" s="51">
        <f>J74*B67</f>
        <v>20</v>
      </c>
    </row>
    <row r="76" spans="1:10" x14ac:dyDescent="0.25">
      <c r="A76" s="1"/>
      <c r="B76" s="1"/>
      <c r="C76" s="1"/>
      <c r="D76" s="1"/>
      <c r="F76" s="1"/>
      <c r="G76" s="1"/>
      <c r="H76" s="1"/>
    </row>
    <row r="77" spans="1:10" x14ac:dyDescent="0.25">
      <c r="A77" s="1"/>
      <c r="B77" s="24" t="s">
        <v>67</v>
      </c>
      <c r="C77" s="16"/>
      <c r="D77" s="1"/>
      <c r="E77" s="1"/>
      <c r="F77" s="1"/>
      <c r="G77" s="1"/>
    </row>
    <row r="78" spans="1:10" x14ac:dyDescent="0.25">
      <c r="A78" s="1"/>
      <c r="B78" s="25" t="s">
        <v>68</v>
      </c>
      <c r="C78" s="17">
        <v>220</v>
      </c>
      <c r="D78" s="1"/>
      <c r="E78" s="1"/>
      <c r="F78" s="1"/>
      <c r="G78" s="1"/>
    </row>
    <row r="79" spans="1:10" x14ac:dyDescent="0.25">
      <c r="A79" s="1"/>
      <c r="B79" s="25" t="s">
        <v>69</v>
      </c>
      <c r="C79" s="17">
        <v>3300</v>
      </c>
      <c r="D79" s="1"/>
      <c r="E79" s="1"/>
      <c r="F79" s="1"/>
      <c r="G79" s="1"/>
    </row>
    <row r="80" spans="1:10" x14ac:dyDescent="0.25">
      <c r="A80" s="1"/>
      <c r="B80" s="26" t="s">
        <v>70</v>
      </c>
      <c r="C80" s="27">
        <v>0.93</v>
      </c>
      <c r="D80" s="1"/>
      <c r="E80" s="1"/>
      <c r="F80" s="1"/>
      <c r="G80" s="1"/>
    </row>
    <row r="81" spans="1:14" x14ac:dyDescent="0.25">
      <c r="A81" s="1"/>
      <c r="B81" s="1"/>
      <c r="C81" s="1"/>
      <c r="D81" s="1"/>
      <c r="E81" s="1"/>
      <c r="F81" s="1"/>
      <c r="G81" s="1"/>
    </row>
    <row r="82" spans="1:14" x14ac:dyDescent="0.25">
      <c r="A82" s="1"/>
      <c r="B82" s="24" t="s">
        <v>71</v>
      </c>
      <c r="C82" s="18"/>
      <c r="D82" s="16"/>
      <c r="E82" s="24" t="s">
        <v>89</v>
      </c>
      <c r="F82" s="3" t="s">
        <v>91</v>
      </c>
      <c r="G82" s="18" t="s">
        <v>89</v>
      </c>
      <c r="H82" s="3" t="s">
        <v>91</v>
      </c>
      <c r="I82" s="18" t="s">
        <v>91</v>
      </c>
      <c r="J82" s="3" t="s">
        <v>91</v>
      </c>
      <c r="K82" s="18" t="s">
        <v>93</v>
      </c>
      <c r="L82" s="3" t="s">
        <v>89</v>
      </c>
      <c r="M82" s="18" t="s">
        <v>96</v>
      </c>
      <c r="N82" s="3" t="s">
        <v>91</v>
      </c>
    </row>
    <row r="83" spans="1:14" x14ac:dyDescent="0.25">
      <c r="A83" s="1"/>
      <c r="B83" s="25" t="s">
        <v>74</v>
      </c>
      <c r="C83" s="13">
        <v>100</v>
      </c>
      <c r="D83" s="17"/>
      <c r="E83" s="26" t="s">
        <v>90</v>
      </c>
      <c r="F83" s="6">
        <v>165</v>
      </c>
      <c r="G83" s="29" t="s">
        <v>92</v>
      </c>
      <c r="H83" s="6">
        <v>175</v>
      </c>
      <c r="I83" s="29">
        <v>155</v>
      </c>
      <c r="J83" s="6">
        <v>165</v>
      </c>
      <c r="K83" s="29" t="s">
        <v>94</v>
      </c>
      <c r="L83" s="6" t="s">
        <v>95</v>
      </c>
      <c r="M83" s="29" t="s">
        <v>97</v>
      </c>
      <c r="N83" s="6" t="s">
        <v>98</v>
      </c>
    </row>
    <row r="84" spans="1:14" x14ac:dyDescent="0.25">
      <c r="A84" s="1"/>
      <c r="B84" s="24" t="s">
        <v>72</v>
      </c>
      <c r="C84" s="18">
        <v>6.54</v>
      </c>
      <c r="D84" s="16"/>
      <c r="E84" s="25">
        <v>6.54</v>
      </c>
      <c r="F84" s="4">
        <v>5.0999999999999996</v>
      </c>
      <c r="G84" s="13">
        <v>3.27</v>
      </c>
      <c r="H84" s="4">
        <v>5.3</v>
      </c>
      <c r="I84" s="13">
        <v>4.8</v>
      </c>
      <c r="J84" s="4">
        <v>10.199999999999999</v>
      </c>
      <c r="K84" s="13">
        <v>5.0999999999999996</v>
      </c>
      <c r="L84" s="4">
        <v>10.41</v>
      </c>
      <c r="M84" s="13">
        <v>7</v>
      </c>
      <c r="N84" s="4">
        <v>7.6</v>
      </c>
    </row>
    <row r="85" spans="1:14" x14ac:dyDescent="0.25">
      <c r="B85" s="26" t="s">
        <v>73</v>
      </c>
      <c r="C85" s="29">
        <v>48</v>
      </c>
      <c r="D85" s="32"/>
      <c r="E85" s="26">
        <v>12</v>
      </c>
      <c r="F85" s="6">
        <v>24</v>
      </c>
      <c r="G85" s="29">
        <v>24</v>
      </c>
      <c r="H85" s="6">
        <v>24</v>
      </c>
      <c r="I85" s="29">
        <v>24</v>
      </c>
      <c r="J85" s="6">
        <v>12</v>
      </c>
      <c r="K85" s="29">
        <v>12</v>
      </c>
      <c r="L85" s="6">
        <v>12</v>
      </c>
      <c r="M85" s="29">
        <v>12</v>
      </c>
      <c r="N85" s="6">
        <v>12</v>
      </c>
    </row>
    <row r="86" spans="1:14" x14ac:dyDescent="0.25">
      <c r="B86" s="25" t="s">
        <v>75</v>
      </c>
      <c r="C86" s="13">
        <v>0</v>
      </c>
      <c r="D86" s="17" t="s">
        <v>78</v>
      </c>
    </row>
    <row r="87" spans="1:14" x14ac:dyDescent="0.25">
      <c r="B87" s="26" t="s">
        <v>76</v>
      </c>
      <c r="C87" s="29">
        <v>1.25</v>
      </c>
      <c r="D87" s="27" t="s">
        <v>77</v>
      </c>
    </row>
    <row r="89" spans="1:14" x14ac:dyDescent="0.25">
      <c r="B89" s="24" t="s">
        <v>79</v>
      </c>
      <c r="C89" s="30"/>
    </row>
    <row r="90" spans="1:14" x14ac:dyDescent="0.25">
      <c r="B90" s="25" t="s">
        <v>80</v>
      </c>
      <c r="C90" s="17">
        <v>45</v>
      </c>
    </row>
    <row r="91" spans="1:14" x14ac:dyDescent="0.25">
      <c r="B91" s="26" t="s">
        <v>81</v>
      </c>
      <c r="C91" s="27">
        <v>48</v>
      </c>
    </row>
    <row r="93" spans="1:14" x14ac:dyDescent="0.25">
      <c r="B93" s="24" t="s">
        <v>82</v>
      </c>
      <c r="C93" s="31"/>
      <c r="D93" s="30"/>
    </row>
    <row r="94" spans="1:14" x14ac:dyDescent="0.25">
      <c r="B94" s="25" t="s">
        <v>83</v>
      </c>
      <c r="C94" s="13">
        <v>5</v>
      </c>
      <c r="D94" s="17" t="s">
        <v>84</v>
      </c>
    </row>
    <row r="95" spans="1:14" x14ac:dyDescent="0.25">
      <c r="B95" s="25" t="s">
        <v>85</v>
      </c>
      <c r="C95" s="13">
        <v>0.6</v>
      </c>
      <c r="D95" s="28"/>
    </row>
    <row r="96" spans="1:14" x14ac:dyDescent="0.25">
      <c r="B96" s="25" t="s">
        <v>86</v>
      </c>
      <c r="C96" s="13">
        <v>1.05</v>
      </c>
      <c r="D96" s="17" t="s">
        <v>87</v>
      </c>
    </row>
    <row r="97" spans="2:4" x14ac:dyDescent="0.25">
      <c r="B97" s="26" t="s">
        <v>88</v>
      </c>
      <c r="C97" s="29">
        <v>2200</v>
      </c>
      <c r="D97" s="32"/>
    </row>
  </sheetData>
  <conditionalFormatting sqref="G11">
    <cfRule type="cellIs" dxfId="6" priority="10" operator="greaterThan">
      <formula>$G$14</formula>
    </cfRule>
  </conditionalFormatting>
  <conditionalFormatting sqref="I48">
    <cfRule type="cellIs" dxfId="5" priority="4" operator="greaterThan">
      <formula>$I$51</formula>
    </cfRule>
  </conditionalFormatting>
  <conditionalFormatting sqref="J72">
    <cfRule type="cellIs" dxfId="4" priority="2" operator="greaterThan">
      <formula>$I$51</formula>
    </cfRule>
  </conditionalFormatting>
  <conditionalFormatting sqref="I60">
    <cfRule type="cellIs" dxfId="3" priority="1" operator="greaterThan">
      <formula>$I$63</formula>
    </cfRule>
  </conditionalFormatting>
  <conditionalFormatting sqref="H30">
    <cfRule type="cellIs" dxfId="2" priority="11" operator="greaterThan">
      <formula>$H$33</formula>
    </cfRule>
  </conditionalFormatting>
  <conditionalFormatting sqref="H21">
    <cfRule type="cellIs" dxfId="1" priority="12" operator="greaterThan">
      <formula>$H$26</formula>
    </cfRule>
  </conditionalFormatting>
  <conditionalFormatting sqref="H37">
    <cfRule type="cellIs" dxfId="0" priority="13" operator="greaterThan">
      <formula>$H$40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Aguirre Zapata</dc:creator>
  <cp:lastModifiedBy>Raul</cp:lastModifiedBy>
  <dcterms:created xsi:type="dcterms:W3CDTF">2020-09-21T16:50:00Z</dcterms:created>
  <dcterms:modified xsi:type="dcterms:W3CDTF">2020-09-24T09:06:54Z</dcterms:modified>
</cp:coreProperties>
</file>